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" sheetId="1" r:id="rId5"/>
    <sheet state="hidden" name="Sheet3" sheetId="2" r:id="rId6"/>
    <sheet state="hidden" name="Sheet2" sheetId="3" r:id="rId7"/>
  </sheets>
  <definedNames/>
  <calcPr/>
</workbook>
</file>

<file path=xl/sharedStrings.xml><?xml version="1.0" encoding="utf-8"?>
<sst xmlns="http://schemas.openxmlformats.org/spreadsheetml/2006/main" count="88" uniqueCount="83">
  <si>
    <t>2025 As of August 2025</t>
  </si>
  <si>
    <t>2025 Budget</t>
  </si>
  <si>
    <t>2026 Budget</t>
  </si>
  <si>
    <t>INCOME</t>
  </si>
  <si>
    <t>HOA Dues</t>
  </si>
  <si>
    <t>Insurance</t>
  </si>
  <si>
    <t>Pool Heating</t>
  </si>
  <si>
    <t>Interest Income</t>
  </si>
  <si>
    <t>Total</t>
  </si>
  <si>
    <t>Jan-Aug</t>
  </si>
  <si>
    <t>Jan-Aug Average</t>
  </si>
  <si>
    <t>EXPENSES</t>
  </si>
  <si>
    <t>Revenues</t>
  </si>
  <si>
    <t>General Liability</t>
  </si>
  <si>
    <t>D&amp;O</t>
  </si>
  <si>
    <t>Workers Comp Insurance</t>
  </si>
  <si>
    <t>Total Insurance</t>
  </si>
  <si>
    <t>Membership dues *</t>
  </si>
  <si>
    <t>Landscaping</t>
  </si>
  <si>
    <t>Maintenance</t>
  </si>
  <si>
    <t>Reinvestment Fees</t>
  </si>
  <si>
    <t>Total Landscaping</t>
  </si>
  <si>
    <t>Maintenance of Pools</t>
  </si>
  <si>
    <t>Maintenance Pool Parts &amp; Chemicals</t>
  </si>
  <si>
    <t>Water Test</t>
  </si>
  <si>
    <t>Pool Repairs</t>
  </si>
  <si>
    <t>Pool license</t>
  </si>
  <si>
    <t>Boiler Inspection</t>
  </si>
  <si>
    <t>Total Pool Maintenance</t>
  </si>
  <si>
    <t>Total Revenues</t>
  </si>
  <si>
    <t>Maintenance of Courts</t>
  </si>
  <si>
    <t>Maintenance of Buildings</t>
  </si>
  <si>
    <t>Cleaning</t>
  </si>
  <si>
    <t>Supplies</t>
  </si>
  <si>
    <t>Cost of Sales</t>
  </si>
  <si>
    <t>Repairs</t>
  </si>
  <si>
    <t>Total Building Maintenance</t>
  </si>
  <si>
    <t>Total Cost of Sales</t>
  </si>
  <si>
    <t>Outside Services</t>
  </si>
  <si>
    <t>Management</t>
  </si>
  <si>
    <t>Average</t>
  </si>
  <si>
    <t>Gross Profit</t>
  </si>
  <si>
    <t>Expenses</t>
  </si>
  <si>
    <t>Office Supplies</t>
  </si>
  <si>
    <t>Legal</t>
  </si>
  <si>
    <t>Banking Fees</t>
  </si>
  <si>
    <t>Legal Fees</t>
  </si>
  <si>
    <t>Website</t>
  </si>
  <si>
    <t>Security</t>
  </si>
  <si>
    <t>Total Outside Services</t>
  </si>
  <si>
    <t>PAY HOA Fees</t>
  </si>
  <si>
    <t>Utilies</t>
  </si>
  <si>
    <t>Gas</t>
  </si>
  <si>
    <t>Fittness Center Expenses</t>
  </si>
  <si>
    <t>City Utilities &amp; Power</t>
  </si>
  <si>
    <t>Water</t>
  </si>
  <si>
    <t>Cleaning Expense</t>
  </si>
  <si>
    <t>Garbage Service</t>
  </si>
  <si>
    <t xml:space="preserve">Total Utilities </t>
  </si>
  <si>
    <t>Landscaping Expense</t>
  </si>
  <si>
    <t>Security Expense</t>
  </si>
  <si>
    <t>Total Expense</t>
  </si>
  <si>
    <t>Maintenance Expense</t>
  </si>
  <si>
    <t>Management Expense</t>
  </si>
  <si>
    <t>Power Expense</t>
  </si>
  <si>
    <t>Gas Expense</t>
  </si>
  <si>
    <t>Net Income</t>
  </si>
  <si>
    <t>Waste Expense</t>
  </si>
  <si>
    <t>Water Expense</t>
  </si>
  <si>
    <t>Shortage Covered By Developers</t>
  </si>
  <si>
    <t>Direct Pool Expense</t>
  </si>
  <si>
    <t>Pool Repairs Expense</t>
  </si>
  <si>
    <t>Percent of Expenses Coverd by Developers</t>
  </si>
  <si>
    <t>Insruance D&amp;O Expense</t>
  </si>
  <si>
    <t>Workers Compensation Insurance</t>
  </si>
  <si>
    <t>*Actual Loss ~$15,000 a month</t>
  </si>
  <si>
    <t>Currently Active</t>
  </si>
  <si>
    <t>Total Expenses **</t>
  </si>
  <si>
    <t>HOA FEE</t>
  </si>
  <si>
    <t>Net Income (Loss) without reinvestment fees &amp; associated interest</t>
  </si>
  <si>
    <t>Break Even</t>
  </si>
  <si>
    <t>*Dues recorded at end of month based on cash received; dues invoiced each month to HOA members as of Jun 25 is $21,033.21 (this includes insurance dues).</t>
  </si>
  <si>
    <t>**Expenses paid by developers invoiced after end of month through April 25, but waiting for credit card statement for May 25 to be invoiced.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</si>
</sst>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mmmm-d"/>
  </numFmts>
  <fonts count="11">
    <font>
      <sz val="10.0"/>
      <color rgb="FF000000"/>
      <name val="Arial"/>
      <scheme val="minor"/>
    </font>
    <font>
      <b/>
      <color theme="1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color rgb="FF000000"/>
      <name val="&quot;Times New Roman&quot;"/>
    </font>
    <font>
      <sz val="11.0"/>
      <color rgb="FF000000"/>
      <name val="&quot;Aptos Narrow&quot;"/>
    </font>
    <font>
      <i/>
      <color theme="1"/>
      <name val="Arial"/>
    </font>
    <font>
      <b/>
      <color rgb="FF000000"/>
      <name val="&quot;Times New Roman&quot;"/>
    </font>
    <font>
      <i/>
      <color theme="1"/>
      <name val="Arial"/>
      <scheme val="minor"/>
    </font>
    <font/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5">
    <border/>
    <border>
      <top style="thin">
        <color rgb="FF000000"/>
      </top>
      <bottom style="medium">
        <color rgb="FF000000"/>
      </bottom>
    </border>
    <border>
      <top style="thin">
        <color rgb="FF000000"/>
      </top>
    </border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top style="double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readingOrder="0"/>
    </xf>
    <xf borderId="0" fillId="0" fontId="2" numFmtId="164" xfId="0" applyAlignment="1" applyFont="1" applyNumberFormat="1">
      <alignment vertical="bottom"/>
    </xf>
    <xf borderId="0" fillId="0" fontId="1" numFmtId="0" xfId="0" applyAlignment="1" applyFont="1">
      <alignment readingOrder="0"/>
    </xf>
    <xf borderId="0" fillId="0" fontId="3" numFmtId="164" xfId="0" applyAlignment="1" applyFont="1" applyNumberFormat="1">
      <alignment vertical="bottom"/>
    </xf>
    <xf borderId="0" fillId="0" fontId="4" numFmtId="164" xfId="0" applyAlignment="1" applyFont="1" applyNumberForma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horizontal="center" shrinkToFit="0" vertical="bottom" wrapText="0"/>
    </xf>
    <xf borderId="0" fillId="0" fontId="3" numFmtId="164" xfId="0" applyAlignment="1" applyFont="1" applyNumberFormat="1">
      <alignment horizontal="right" vertical="bottom"/>
    </xf>
    <xf borderId="0" fillId="0" fontId="4" numFmtId="164" xfId="0" applyFont="1" applyNumberFormat="1"/>
    <xf borderId="0" fillId="0" fontId="5" numFmtId="165" xfId="0" applyAlignment="1" applyFont="1" applyNumberFormat="1">
      <alignment horizontal="center" readingOrder="0" shrinkToFit="0" vertical="bottom" wrapText="0"/>
    </xf>
    <xf borderId="1" fillId="0" fontId="1" numFmtId="0" xfId="0" applyAlignment="1" applyBorder="1" applyFont="1">
      <alignment readingOrder="0"/>
    </xf>
    <xf borderId="1" fillId="0" fontId="3" numFmtId="164" xfId="0" applyAlignment="1" applyBorder="1" applyFont="1" applyNumberFormat="1">
      <alignment horizontal="right" vertical="bottom"/>
    </xf>
    <xf borderId="0" fillId="2" fontId="5" numFmtId="165" xfId="0" applyAlignment="1" applyFill="1" applyFont="1" applyNumberFormat="1">
      <alignment horizontal="center" readingOrder="0" shrinkToFit="0" vertical="bottom" wrapText="0"/>
    </xf>
    <xf borderId="1" fillId="0" fontId="4" numFmtId="164" xfId="0" applyBorder="1" applyFont="1" applyNumberFormat="1"/>
    <xf borderId="0" fillId="0" fontId="5" numFmtId="0" xfId="0" applyAlignment="1" applyFont="1">
      <alignment horizontal="center" readingOrder="0" shrinkToFit="0" vertical="bottom" wrapText="0"/>
    </xf>
    <xf borderId="0" fillId="0" fontId="5" numFmtId="0" xfId="0" applyAlignment="1" applyFont="1">
      <alignment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5" numFmtId="0" xfId="0" applyAlignment="1" applyFont="1">
      <alignment horizontal="left" readingOrder="0" shrinkToFit="0" vertical="bottom" wrapText="0"/>
    </xf>
    <xf borderId="0" fillId="2" fontId="5" numFmtId="0" xfId="0" applyAlignment="1" applyFill="1" applyFont="1">
      <alignment shrinkToFit="0" vertical="bottom" wrapText="0"/>
    </xf>
    <xf borderId="0" fillId="0" fontId="5" numFmtId="164" xfId="0" applyAlignment="1" applyFont="1" applyNumberFormat="1">
      <alignment horizontal="right" readingOrder="0" shrinkToFit="0" vertical="bottom" wrapText="0"/>
    </xf>
    <xf borderId="0" fillId="0" fontId="5" numFmtId="4" xfId="0" applyAlignment="1" applyFont="1" applyNumberFormat="1">
      <alignment horizontal="right" readingOrder="0" shrinkToFit="0" vertical="bottom" wrapText="0"/>
    </xf>
    <xf borderId="0" fillId="2" fontId="5" numFmtId="4" xfId="0" applyAlignment="1" applyFill="1" applyFont="1" applyNumberFormat="1">
      <alignment horizontal="right" readingOrder="0" shrinkToFit="0" vertical="bottom" wrapText="0"/>
    </xf>
    <xf borderId="0" fillId="0" fontId="5" numFmtId="0" xfId="0" applyAlignment="1" applyFont="1">
      <alignment horizontal="right" readingOrder="0" shrinkToFit="0" vertical="bottom" wrapText="0"/>
    </xf>
    <xf borderId="0" fillId="2" fontId="5" numFmtId="0" xfId="0" applyAlignment="1" applyFill="1" applyFont="1">
      <alignment horizontal="right" shrinkToFit="0" vertical="bottom" wrapText="0"/>
    </xf>
    <xf borderId="0" fillId="2" fontId="5" numFmtId="0" xfId="0" applyAlignment="1" applyFill="1" applyFont="1">
      <alignment horizontal="right" readingOrder="0" shrinkToFit="0" vertical="bottom" wrapText="0"/>
    </xf>
    <xf borderId="0" fillId="0" fontId="6" numFmtId="0" xfId="0" applyAlignment="1" applyFont="1">
      <alignment horizontal="left" shrinkToFit="0" vertical="bottom" wrapText="0"/>
    </xf>
    <xf borderId="2" fillId="0" fontId="6" numFmtId="0" xfId="0" applyAlignment="1" applyBorder="1" applyFont="1">
      <alignment horizontal="right" shrinkToFit="0" vertical="bottom" wrapText="0"/>
    </xf>
    <xf borderId="2" fillId="2" fontId="6" numFmtId="0" xfId="0" applyAlignment="1" applyBorder="1" applyFill="1" applyFont="1">
      <alignment horizontal="right" shrinkToFit="0" vertical="bottom" wrapText="0"/>
    </xf>
    <xf borderId="0" fillId="0" fontId="6" numFmtId="0" xfId="0" applyAlignment="1" applyFont="1">
      <alignment shrinkToFit="0" vertical="bottom" wrapText="0"/>
    </xf>
    <xf borderId="1" fillId="0" fontId="4" numFmtId="164" xfId="0" applyAlignment="1" applyBorder="1" applyFont="1" applyNumberFormat="1">
      <alignment readingOrder="0"/>
    </xf>
    <xf borderId="0" fillId="0" fontId="7" numFmtId="10" xfId="0" applyAlignment="1" applyFont="1" applyNumberFormat="1">
      <alignment horizontal="right" vertical="bottom"/>
    </xf>
    <xf borderId="2" fillId="0" fontId="3" numFmtId="164" xfId="0" applyAlignment="1" applyBorder="1" applyFont="1" applyNumberFormat="1">
      <alignment vertical="bottom"/>
    </xf>
    <xf borderId="0" fillId="0" fontId="8" numFmtId="0" xfId="0" applyAlignment="1" applyFont="1">
      <alignment horizontal="left" readingOrder="0" shrinkToFit="0" vertical="bottom" wrapText="0"/>
    </xf>
    <xf borderId="3" fillId="0" fontId="3" numFmtId="164" xfId="0" applyAlignment="1" applyBorder="1" applyFont="1" applyNumberFormat="1">
      <alignment horizontal="right" vertical="bottom"/>
    </xf>
    <xf borderId="4" fillId="0" fontId="3" numFmtId="1" xfId="0" applyAlignment="1" applyBorder="1" applyFont="1" applyNumberFormat="1">
      <alignment horizontal="right" vertical="bottom"/>
    </xf>
    <xf borderId="0" fillId="0" fontId="9" numFmtId="0" xfId="0" applyAlignment="1" applyFont="1">
      <alignment readingOrder="0"/>
    </xf>
    <xf borderId="0" fillId="0" fontId="9" numFmtId="10" xfId="0" applyFont="1" applyNumberFormat="1"/>
    <xf borderId="5" fillId="0" fontId="9" numFmtId="0" xfId="0" applyAlignment="1" applyBorder="1" applyFont="1">
      <alignment horizontal="center" readingOrder="0"/>
    </xf>
    <xf borderId="5" fillId="0" fontId="10" numFmtId="0" xfId="0" applyBorder="1" applyFont="1"/>
    <xf borderId="6" fillId="0" fontId="4" numFmtId="0" xfId="0" applyAlignment="1" applyBorder="1" applyFont="1">
      <alignment horizontal="center" readingOrder="0"/>
    </xf>
    <xf borderId="7" fillId="0" fontId="4" numFmtId="0" xfId="0" applyAlignment="1" applyBorder="1" applyFont="1">
      <alignment horizontal="center" readingOrder="0"/>
    </xf>
    <xf borderId="8" fillId="0" fontId="3" numFmtId="0" xfId="0" applyAlignment="1" applyBorder="1" applyFont="1">
      <alignment vertical="bottom"/>
    </xf>
    <xf borderId="2" fillId="0" fontId="3" numFmtId="164" xfId="0" applyAlignment="1" applyBorder="1" applyFont="1" applyNumberFormat="1">
      <alignment horizontal="right" vertical="bottom"/>
    </xf>
    <xf borderId="9" fillId="0" fontId="4" numFmtId="0" xfId="0" applyBorder="1" applyFont="1"/>
    <xf borderId="10" fillId="0" fontId="3" numFmtId="164" xfId="0" applyAlignment="1" applyBorder="1" applyFont="1" applyNumberFormat="1">
      <alignment vertical="bottom"/>
    </xf>
    <xf borderId="3" fillId="0" fontId="4" numFmtId="0" xfId="0" applyBorder="1" applyFont="1"/>
    <xf borderId="5" fillId="0" fontId="6" numFmtId="0" xfId="0" applyAlignment="1" applyBorder="1" applyFont="1">
      <alignment horizontal="left" shrinkToFit="0" vertical="bottom" wrapText="0"/>
    </xf>
    <xf borderId="3" fillId="0" fontId="4" numFmtId="164" xfId="0" applyAlignment="1" applyBorder="1" applyFont="1" applyNumberFormat="1">
      <alignment readingOrder="0"/>
    </xf>
    <xf borderId="11" fillId="0" fontId="6" numFmtId="0" xfId="0" applyAlignment="1" applyBorder="1" applyFont="1">
      <alignment horizontal="right" shrinkToFit="0" vertical="bottom" wrapText="0"/>
    </xf>
    <xf borderId="3" fillId="0" fontId="4" numFmtId="1" xfId="0" applyBorder="1" applyFont="1" applyNumberFormat="1"/>
    <xf borderId="12" fillId="0" fontId="3" numFmtId="164" xfId="0" applyAlignment="1" applyBorder="1" applyFont="1" applyNumberFormat="1">
      <alignment vertical="bottom"/>
    </xf>
    <xf borderId="0" fillId="0" fontId="5" numFmtId="0" xfId="0" applyAlignment="1" applyFont="1">
      <alignment readingOrder="0" vertical="bottom"/>
    </xf>
    <xf borderId="0" fillId="2" fontId="5" numFmtId="164" xfId="0" applyAlignment="1" applyFill="1" applyFont="1" applyNumberFormat="1">
      <alignment readingOrder="0" shrinkToFit="0" vertical="bottom" wrapText="0"/>
    </xf>
    <xf borderId="13" fillId="0" fontId="3" numFmtId="164" xfId="0" applyAlignment="1" applyBorder="1" applyFont="1" applyNumberFormat="1">
      <alignment horizontal="right" vertical="bottom"/>
    </xf>
    <xf borderId="14" fillId="0" fontId="4" numFmtId="0" xfId="0" applyAlignment="1" applyBorder="1" applyFont="1">
      <alignment readingOrder="0"/>
    </xf>
    <xf borderId="0" fillId="0" fontId="5" numFmtId="164" xfId="0" applyAlignment="1" applyFont="1" applyNumberFormat="1">
      <alignment readingOrder="0" shrinkToFit="0" vertical="bottom" wrapText="0"/>
    </xf>
    <xf borderId="0" fillId="0" fontId="5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3.38"/>
  </cols>
  <sheetData>
    <row r="1">
      <c r="B1" s="1" t="s">
        <v>1</v>
      </c>
      <c r="C1" s="3" t="s">
        <v>2</v>
      </c>
    </row>
    <row r="2">
      <c r="A2" s="3" t="s">
        <v>3</v>
      </c>
      <c r="B2" s="5"/>
    </row>
    <row r="3">
      <c r="A3" s="6" t="s">
        <v>4</v>
      </c>
      <c r="B3" s="5">
        <v>240240.0</v>
      </c>
      <c r="C3" s="5">
        <f t="shared" ref="C3:C4" si="1">B3</f>
        <v>240240</v>
      </c>
    </row>
    <row r="4">
      <c r="A4" s="6" t="s">
        <v>5</v>
      </c>
      <c r="B4" s="5">
        <v>27792.0</v>
      </c>
      <c r="C4" s="9">
        <f t="shared" si="1"/>
        <v>27792</v>
      </c>
    </row>
    <row r="5">
      <c r="A5" s="6" t="s">
        <v>6</v>
      </c>
      <c r="B5" s="5"/>
    </row>
    <row r="6">
      <c r="A6" s="6" t="s">
        <v>7</v>
      </c>
      <c r="B6" s="5">
        <v>336.0</v>
      </c>
      <c r="C6" s="9">
        <f>B6</f>
        <v>336</v>
      </c>
    </row>
    <row r="7">
      <c r="A7" s="11" t="s">
        <v>8</v>
      </c>
      <c r="B7" s="14">
        <f t="shared" ref="B7:C7" si="2">SUM(B3:B6)</f>
        <v>268368</v>
      </c>
      <c r="C7" s="14">
        <f t="shared" si="2"/>
        <v>268368</v>
      </c>
    </row>
    <row r="8">
      <c r="B8" s="9"/>
    </row>
    <row r="9">
      <c r="A9" s="3" t="s">
        <v>11</v>
      </c>
      <c r="B9" s="9"/>
    </row>
    <row r="10">
      <c r="B10" s="9"/>
    </row>
    <row r="11">
      <c r="A11" s="3" t="s">
        <v>5</v>
      </c>
      <c r="B11" s="9"/>
    </row>
    <row r="12">
      <c r="A12" s="6" t="s">
        <v>13</v>
      </c>
      <c r="B12" s="5">
        <v>34219.0</v>
      </c>
      <c r="C12" s="5">
        <v>30000.0</v>
      </c>
    </row>
    <row r="13">
      <c r="A13" s="6" t="s">
        <v>14</v>
      </c>
      <c r="B13" s="5">
        <v>3000.0</v>
      </c>
      <c r="C13" s="5">
        <v>3000.0</v>
      </c>
    </row>
    <row r="14">
      <c r="A14" s="6" t="s">
        <v>15</v>
      </c>
      <c r="B14" s="5">
        <v>1700.0</v>
      </c>
      <c r="C14" s="5">
        <v>1500.0</v>
      </c>
    </row>
    <row r="15">
      <c r="A15" s="11" t="s">
        <v>16</v>
      </c>
      <c r="B15" s="14">
        <f t="shared" ref="B15:C15" si="3">sum(B12:B14)</f>
        <v>38919</v>
      </c>
      <c r="C15" s="14">
        <f t="shared" si="3"/>
        <v>34500</v>
      </c>
    </row>
    <row r="16">
      <c r="B16" s="9"/>
    </row>
    <row r="17">
      <c r="A17" s="3" t="s">
        <v>18</v>
      </c>
      <c r="B17" s="9"/>
    </row>
    <row r="18">
      <c r="A18" s="6" t="s">
        <v>19</v>
      </c>
      <c r="B18" s="5">
        <v>92400.0</v>
      </c>
      <c r="C18" s="9">
        <f>8000*12</f>
        <v>96000</v>
      </c>
    </row>
    <row r="19">
      <c r="A19" s="11" t="s">
        <v>21</v>
      </c>
      <c r="B19" s="14">
        <f t="shared" ref="B19:C19" si="4">sum(B18)</f>
        <v>92400</v>
      </c>
      <c r="C19" s="14">
        <f t="shared" si="4"/>
        <v>96000</v>
      </c>
    </row>
    <row r="20">
      <c r="B20" s="9"/>
    </row>
    <row r="21">
      <c r="A21" s="3" t="s">
        <v>22</v>
      </c>
      <c r="B21" s="9"/>
    </row>
    <row r="22">
      <c r="A22" s="6" t="s">
        <v>23</v>
      </c>
      <c r="B22" s="5">
        <f>44000+48000</f>
        <v>92000</v>
      </c>
      <c r="C22" s="5">
        <v>64000.0</v>
      </c>
    </row>
    <row r="23">
      <c r="A23" s="6" t="s">
        <v>24</v>
      </c>
      <c r="B23" s="5">
        <v>1900.0</v>
      </c>
      <c r="C23" s="5">
        <v>1900.0</v>
      </c>
    </row>
    <row r="24">
      <c r="A24" s="6" t="s">
        <v>25</v>
      </c>
      <c r="B24" s="5">
        <v>19000.0</v>
      </c>
      <c r="C24" s="5">
        <v>19000.0</v>
      </c>
    </row>
    <row r="25">
      <c r="A25" s="6" t="s">
        <v>26</v>
      </c>
      <c r="B25" s="5">
        <v>1000.0</v>
      </c>
      <c r="C25" s="5">
        <v>1000.0</v>
      </c>
    </row>
    <row r="26">
      <c r="A26" s="6" t="s">
        <v>27</v>
      </c>
      <c r="B26" s="5">
        <v>0.0</v>
      </c>
      <c r="C26" s="5">
        <v>0.0</v>
      </c>
    </row>
    <row r="27">
      <c r="A27" s="11" t="s">
        <v>28</v>
      </c>
      <c r="B27" s="14">
        <f t="shared" ref="B27:C27" si="5">sum(B22:B26)</f>
        <v>113900</v>
      </c>
      <c r="C27" s="14">
        <f t="shared" si="5"/>
        <v>85900</v>
      </c>
    </row>
    <row r="28">
      <c r="B28" s="9"/>
    </row>
    <row r="29">
      <c r="A29" s="3" t="s">
        <v>30</v>
      </c>
      <c r="B29" s="9"/>
    </row>
    <row r="30">
      <c r="A30" s="11" t="s">
        <v>30</v>
      </c>
      <c r="B30" s="14">
        <v>12300.0</v>
      </c>
      <c r="C30" s="30">
        <v>6000.0</v>
      </c>
    </row>
    <row r="31">
      <c r="B31" s="9"/>
    </row>
    <row r="32">
      <c r="A32" s="3" t="s">
        <v>31</v>
      </c>
      <c r="B32" s="9"/>
    </row>
    <row r="33">
      <c r="A33" s="6" t="s">
        <v>32</v>
      </c>
      <c r="B33" s="5">
        <v>17000.0</v>
      </c>
      <c r="C33" s="5">
        <v>17000.0</v>
      </c>
    </row>
    <row r="34">
      <c r="A34" s="6" t="s">
        <v>33</v>
      </c>
      <c r="B34" s="5">
        <v>300.0</v>
      </c>
      <c r="C34" s="5">
        <v>300.0</v>
      </c>
    </row>
    <row r="35">
      <c r="A35" s="6" t="s">
        <v>35</v>
      </c>
      <c r="B35" s="5">
        <v>7400.0</v>
      </c>
      <c r="C35" s="5">
        <v>7400.0</v>
      </c>
    </row>
    <row r="36">
      <c r="A36" s="11" t="s">
        <v>36</v>
      </c>
      <c r="B36" s="14">
        <f t="shared" ref="B36:C36" si="6">sum(B33:B35)</f>
        <v>24700</v>
      </c>
      <c r="C36" s="14">
        <f t="shared" si="6"/>
        <v>24700</v>
      </c>
    </row>
    <row r="37">
      <c r="B37" s="9"/>
    </row>
    <row r="38">
      <c r="A38" s="3" t="s">
        <v>38</v>
      </c>
      <c r="B38" s="9"/>
    </row>
    <row r="39">
      <c r="A39" s="6" t="s">
        <v>39</v>
      </c>
      <c r="B39" s="5">
        <f>16400+119100+2000</f>
        <v>137500</v>
      </c>
      <c r="C39" s="9">
        <f>12000+63000+30000</f>
        <v>105000</v>
      </c>
    </row>
    <row r="40">
      <c r="A40" s="6" t="s">
        <v>43</v>
      </c>
      <c r="B40" s="5">
        <v>1500.0</v>
      </c>
      <c r="C40" s="5">
        <v>1500.0</v>
      </c>
    </row>
    <row r="41">
      <c r="A41" s="6" t="s">
        <v>44</v>
      </c>
      <c r="B41" s="5">
        <v>4000.0</v>
      </c>
      <c r="C41" s="5">
        <v>4000.0</v>
      </c>
    </row>
    <row r="42">
      <c r="A42" s="6" t="s">
        <v>45</v>
      </c>
      <c r="B42" s="5">
        <v>100.0</v>
      </c>
      <c r="C42" s="5">
        <v>100.0</v>
      </c>
    </row>
    <row r="43">
      <c r="A43" s="6" t="s">
        <v>47</v>
      </c>
      <c r="B43" s="5">
        <v>1900.0</v>
      </c>
      <c r="C43" s="5">
        <v>2000.0</v>
      </c>
    </row>
    <row r="44">
      <c r="A44" s="6" t="s">
        <v>48</v>
      </c>
      <c r="B44" s="5">
        <v>2000.0</v>
      </c>
      <c r="C44" s="5">
        <v>3000.0</v>
      </c>
    </row>
    <row r="45">
      <c r="A45" s="11" t="s">
        <v>49</v>
      </c>
      <c r="B45" s="14">
        <f t="shared" ref="B45:C45" si="7">sum(B39:B44)</f>
        <v>147000</v>
      </c>
      <c r="C45" s="14">
        <f t="shared" si="7"/>
        <v>115600</v>
      </c>
    </row>
    <row r="46">
      <c r="B46" s="9"/>
    </row>
    <row r="47">
      <c r="A47" s="3" t="s">
        <v>51</v>
      </c>
      <c r="B47" s="9"/>
    </row>
    <row r="48">
      <c r="A48" s="6" t="s">
        <v>52</v>
      </c>
      <c r="B48" s="5">
        <v>129000.0</v>
      </c>
      <c r="C48" s="9">
        <f t="shared" ref="C48:C51" si="8">B48</f>
        <v>129000</v>
      </c>
    </row>
    <row r="49">
      <c r="A49" s="6" t="s">
        <v>54</v>
      </c>
      <c r="B49" s="5">
        <v>22000.0</v>
      </c>
      <c r="C49" s="9">
        <f t="shared" si="8"/>
        <v>22000</v>
      </c>
    </row>
    <row r="50">
      <c r="A50" s="6" t="s">
        <v>55</v>
      </c>
      <c r="B50" s="5">
        <v>22200.0</v>
      </c>
      <c r="C50" s="9">
        <f t="shared" si="8"/>
        <v>22200</v>
      </c>
    </row>
    <row r="51">
      <c r="A51" s="6" t="s">
        <v>57</v>
      </c>
      <c r="B51" s="5">
        <v>600.0</v>
      </c>
      <c r="C51" s="9">
        <f t="shared" si="8"/>
        <v>600</v>
      </c>
    </row>
    <row r="52">
      <c r="A52" s="11" t="s">
        <v>58</v>
      </c>
      <c r="B52" s="14">
        <f t="shared" ref="B52:C52" si="9">sum(B47:B51)</f>
        <v>173800</v>
      </c>
      <c r="C52" s="14">
        <f t="shared" si="9"/>
        <v>173800</v>
      </c>
    </row>
    <row r="53">
      <c r="B53" s="9"/>
    </row>
    <row r="54">
      <c r="A54" s="11" t="s">
        <v>61</v>
      </c>
      <c r="B54" s="14">
        <f t="shared" ref="B54:C54" si="10">B15+B19+B27+B30+B36+B45+B52</f>
        <v>603019</v>
      </c>
      <c r="C54" s="14">
        <f t="shared" si="10"/>
        <v>536500</v>
      </c>
    </row>
    <row r="55">
      <c r="B55" s="9"/>
    </row>
    <row r="56">
      <c r="A56" s="11" t="s">
        <v>66</v>
      </c>
      <c r="B56" s="14">
        <f t="shared" ref="B56:C56" si="11">B7-B54</f>
        <v>-334651</v>
      </c>
      <c r="C56" s="14">
        <f t="shared" si="11"/>
        <v>-268132</v>
      </c>
    </row>
    <row r="57">
      <c r="B57" s="9"/>
    </row>
    <row r="58">
      <c r="A58" s="6" t="s">
        <v>69</v>
      </c>
      <c r="B58" s="9">
        <f t="shared" ref="B58:C58" si="12">B56*-1</f>
        <v>334651</v>
      </c>
      <c r="C58" s="9">
        <f t="shared" si="12"/>
        <v>268132</v>
      </c>
    </row>
    <row r="59">
      <c r="A59" s="36" t="s">
        <v>72</v>
      </c>
      <c r="B59" s="37">
        <f t="shared" ref="B59:C59" si="13">B58/B54</f>
        <v>0.5549592965</v>
      </c>
      <c r="C59" s="37">
        <f t="shared" si="13"/>
        <v>0.4997800559</v>
      </c>
    </row>
    <row r="60">
      <c r="B60" s="9"/>
    </row>
    <row r="61">
      <c r="A61" s="38" t="s">
        <v>75</v>
      </c>
      <c r="B61" s="39"/>
      <c r="C61" s="39"/>
    </row>
    <row r="62">
      <c r="B62" s="9"/>
      <c r="C62" s="9">
        <f>C58/12</f>
        <v>22344.33333</v>
      </c>
    </row>
    <row r="63">
      <c r="A63" s="40" t="s">
        <v>76</v>
      </c>
      <c r="B63" s="9"/>
    </row>
    <row r="64">
      <c r="A64" s="41">
        <v>43.0</v>
      </c>
      <c r="B64" s="6"/>
    </row>
    <row r="65">
      <c r="B65" s="5"/>
    </row>
    <row r="66">
      <c r="A66" s="42" t="s">
        <v>78</v>
      </c>
      <c r="B66" s="43">
        <v>356.0</v>
      </c>
      <c r="C66" s="44"/>
    </row>
    <row r="67">
      <c r="A67" s="45" t="s">
        <v>6</v>
      </c>
      <c r="B67" s="8">
        <v>99.0</v>
      </c>
      <c r="C67" s="46"/>
    </row>
    <row r="68">
      <c r="A68" s="45"/>
      <c r="B68" s="4"/>
      <c r="C68" s="48">
        <v>19565.0</v>
      </c>
    </row>
    <row r="69">
      <c r="A69" s="45"/>
      <c r="B69" s="4"/>
      <c r="C69" s="48">
        <v>234780.0</v>
      </c>
    </row>
    <row r="70">
      <c r="A70" s="45"/>
      <c r="B70" s="4"/>
      <c r="C70" s="50"/>
    </row>
    <row r="71">
      <c r="A71" s="51"/>
      <c r="B71" s="4"/>
      <c r="C71" s="48">
        <v>301720.0</v>
      </c>
    </row>
    <row r="72">
      <c r="A72" s="4"/>
      <c r="B72" s="54" t="s">
        <v>80</v>
      </c>
      <c r="C72" s="55">
        <v>55.0</v>
      </c>
    </row>
  </sheetData>
  <mergeCells count="1">
    <mergeCell ref="A61:C61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0</v>
      </c>
    </row>
    <row r="2">
      <c r="A2" s="4"/>
    </row>
    <row r="3">
      <c r="A3" s="8">
        <f>168781.66+19469.58</f>
        <v>188251.24</v>
      </c>
    </row>
    <row r="4">
      <c r="A4" s="8">
        <v>0.0</v>
      </c>
    </row>
    <row r="5">
      <c r="A5" s="4"/>
    </row>
    <row r="6">
      <c r="A6" s="8">
        <v>189.73</v>
      </c>
    </row>
    <row r="7">
      <c r="A7" s="12">
        <f>SUM(A3:A6)</f>
        <v>188440.97</v>
      </c>
    </row>
    <row r="8">
      <c r="A8" s="4"/>
    </row>
    <row r="9">
      <c r="A9" s="4"/>
    </row>
    <row r="10">
      <c r="A10" s="4"/>
    </row>
    <row r="11">
      <c r="A11" s="4"/>
    </row>
    <row r="12">
      <c r="A12" s="8">
        <v>17479.12</v>
      </c>
    </row>
    <row r="13">
      <c r="A13" s="4"/>
    </row>
    <row r="14">
      <c r="A14" s="8">
        <v>316.13</v>
      </c>
    </row>
    <row r="15">
      <c r="A15" s="12">
        <f>sum(A12:A14)</f>
        <v>17795.25</v>
      </c>
    </row>
    <row r="16">
      <c r="A16" s="4"/>
    </row>
    <row r="17">
      <c r="A17" s="4"/>
    </row>
    <row r="18">
      <c r="A18" s="8">
        <v>87371.0</v>
      </c>
    </row>
    <row r="19">
      <c r="A19" s="12">
        <f>sum(A18)</f>
        <v>87371</v>
      </c>
    </row>
    <row r="20">
      <c r="A20" s="4"/>
    </row>
    <row r="21">
      <c r="A21" s="4"/>
    </row>
    <row r="22">
      <c r="A22" s="8">
        <v>44408.55</v>
      </c>
    </row>
    <row r="23">
      <c r="A23" s="4"/>
    </row>
    <row r="24">
      <c r="A24" s="8">
        <v>2620.92</v>
      </c>
    </row>
    <row r="25">
      <c r="A25" s="4"/>
    </row>
    <row r="26">
      <c r="A26" s="4"/>
    </row>
    <row r="27">
      <c r="A27" s="12">
        <f>sum(A22:A26)</f>
        <v>47029.47</v>
      </c>
    </row>
    <row r="28">
      <c r="A28" s="4"/>
    </row>
    <row r="29">
      <c r="A29" s="4"/>
    </row>
    <row r="30">
      <c r="A30" s="12">
        <v>1792.32</v>
      </c>
    </row>
    <row r="31">
      <c r="A31" s="4"/>
    </row>
    <row r="32">
      <c r="A32" s="4"/>
    </row>
    <row r="33">
      <c r="A33" s="8">
        <v>10470.0</v>
      </c>
    </row>
    <row r="34">
      <c r="A34" s="4"/>
    </row>
    <row r="35">
      <c r="A35" s="4"/>
    </row>
    <row r="36">
      <c r="A36" s="12">
        <f>sum(A33:A35)</f>
        <v>10470</v>
      </c>
    </row>
    <row r="37">
      <c r="A37" s="4"/>
    </row>
    <row r="38">
      <c r="A38" s="4"/>
    </row>
    <row r="39">
      <c r="A39" s="8">
        <f>5835+48391.14</f>
        <v>54226.14</v>
      </c>
    </row>
    <row r="40">
      <c r="A40" s="4"/>
    </row>
    <row r="41">
      <c r="A41" s="8">
        <v>2314.0</v>
      </c>
    </row>
    <row r="42">
      <c r="A42" s="4"/>
    </row>
    <row r="43">
      <c r="A43" s="4"/>
    </row>
    <row r="44">
      <c r="A44" s="8">
        <v>315.59</v>
      </c>
    </row>
    <row r="45">
      <c r="A45" s="12">
        <f>sum(A39:A44)</f>
        <v>56855.73</v>
      </c>
    </row>
    <row r="46">
      <c r="A46" s="4"/>
    </row>
    <row r="47">
      <c r="A47" s="4"/>
    </row>
    <row r="48">
      <c r="A48" s="8">
        <v>36671.51</v>
      </c>
    </row>
    <row r="49">
      <c r="A49" s="8">
        <v>24072.74</v>
      </c>
    </row>
    <row r="50">
      <c r="A50" s="8">
        <v>11122.23</v>
      </c>
    </row>
    <row r="51">
      <c r="A51" s="8">
        <v>867.93</v>
      </c>
    </row>
    <row r="52">
      <c r="A52" s="12">
        <f>sum(A47:A51)</f>
        <v>72734.41</v>
      </c>
    </row>
    <row r="53">
      <c r="A53" s="4"/>
    </row>
    <row r="54">
      <c r="A54" s="12">
        <f>A15+A19+A27+A30+A36+A45+A52</f>
        <v>294048.18</v>
      </c>
    </row>
    <row r="55">
      <c r="A55" s="4"/>
    </row>
    <row r="56">
      <c r="A56" s="12">
        <f>A7-A54</f>
        <v>-105607.21</v>
      </c>
    </row>
    <row r="57">
      <c r="A57" s="4"/>
    </row>
    <row r="58">
      <c r="A58" s="8">
        <f>A56*-1</f>
        <v>105607.21</v>
      </c>
    </row>
    <row r="59">
      <c r="A59" s="31">
        <f>A58/A54</f>
        <v>0.3591493408</v>
      </c>
    </row>
    <row r="60">
      <c r="A60" s="4"/>
    </row>
    <row r="62">
      <c r="A62" s="4" t="s">
        <v>40</v>
      </c>
    </row>
    <row r="63">
      <c r="A63" s="4"/>
    </row>
    <row r="64">
      <c r="A64" s="4"/>
    </row>
    <row r="65">
      <c r="A65" s="4"/>
    </row>
    <row r="66">
      <c r="A66" s="32"/>
    </row>
    <row r="67">
      <c r="A67" s="4"/>
    </row>
    <row r="68">
      <c r="A68" s="8" t="str">
        <f>#REF!*#REF!+#REF!*#REF!</f>
        <v>#REF!</v>
      </c>
    </row>
    <row r="69">
      <c r="A69" s="8" t="str">
        <f>A68*12</f>
        <v>#REF!</v>
      </c>
    </row>
    <row r="70">
      <c r="A70" s="4"/>
    </row>
    <row r="71">
      <c r="A71" s="34" t="str">
        <f>A56-A69</f>
        <v>#REF!</v>
      </c>
    </row>
    <row r="72">
      <c r="A72" s="35" t="str">
        <f>A71/(sum(#REF!)*12)</f>
        <v>#REF!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/>
      <c r="B1" s="10">
        <v>45682.0</v>
      </c>
      <c r="C1" s="10">
        <v>45713.0</v>
      </c>
      <c r="D1" s="10">
        <v>45741.0</v>
      </c>
      <c r="E1" s="10">
        <v>45772.0</v>
      </c>
      <c r="F1" s="10">
        <v>45802.0</v>
      </c>
      <c r="G1" s="13">
        <v>45833.0</v>
      </c>
      <c r="H1" s="13">
        <v>45863.0</v>
      </c>
      <c r="I1" s="13">
        <v>45894.0</v>
      </c>
      <c r="J1" s="15" t="s">
        <v>9</v>
      </c>
      <c r="K1" s="16"/>
      <c r="L1" s="17" t="s">
        <v>10</v>
      </c>
    </row>
    <row r="2">
      <c r="A2" s="18" t="s">
        <v>12</v>
      </c>
      <c r="B2" s="16"/>
      <c r="C2" s="16"/>
      <c r="D2" s="16"/>
      <c r="E2" s="16"/>
      <c r="F2" s="16"/>
      <c r="G2" s="19"/>
      <c r="H2" s="19"/>
      <c r="I2" s="19"/>
      <c r="J2" s="16"/>
      <c r="K2" s="16"/>
      <c r="L2" s="16"/>
    </row>
    <row r="3">
      <c r="A3" s="18" t="s">
        <v>17</v>
      </c>
      <c r="B3" s="20">
        <v>26744.27</v>
      </c>
      <c r="C3" s="21">
        <v>25065.08</v>
      </c>
      <c r="D3" s="21">
        <v>17808.45</v>
      </c>
      <c r="E3" s="21">
        <v>20444.88</v>
      </c>
      <c r="F3" s="21">
        <v>18275.63</v>
      </c>
      <c r="G3" s="22">
        <v>19774.8</v>
      </c>
      <c r="H3" s="22">
        <v>20669.67</v>
      </c>
      <c r="I3" s="22">
        <v>19998.88</v>
      </c>
      <c r="J3" s="21">
        <v>168781.66</v>
      </c>
      <c r="K3" s="16"/>
      <c r="L3" s="21">
        <v>21097.71</v>
      </c>
    </row>
    <row r="4">
      <c r="A4" s="18" t="s">
        <v>20</v>
      </c>
      <c r="B4" s="21">
        <v>9972.5</v>
      </c>
      <c r="C4" s="21">
        <v>5000.0</v>
      </c>
      <c r="D4" s="23">
        <v>0.0</v>
      </c>
      <c r="E4" s="23">
        <v>0.0</v>
      </c>
      <c r="F4" s="23">
        <v>0.0</v>
      </c>
      <c r="G4" s="24"/>
      <c r="H4" s="24"/>
      <c r="I4" s="22">
        <v>4497.08</v>
      </c>
      <c r="J4" s="21">
        <v>19469.58</v>
      </c>
      <c r="K4" s="16"/>
      <c r="L4" s="21">
        <v>3244.93</v>
      </c>
    </row>
    <row r="5">
      <c r="A5" s="18" t="s">
        <v>7</v>
      </c>
      <c r="B5" s="23">
        <v>23.39</v>
      </c>
      <c r="C5" s="23">
        <v>22.01</v>
      </c>
      <c r="D5" s="23">
        <v>24.51</v>
      </c>
      <c r="E5" s="23">
        <v>23.72</v>
      </c>
      <c r="F5" s="23">
        <v>23.73</v>
      </c>
      <c r="G5" s="25">
        <v>24.52</v>
      </c>
      <c r="H5" s="25">
        <v>24.52</v>
      </c>
      <c r="I5" s="25">
        <v>23.33</v>
      </c>
      <c r="J5" s="23">
        <v>189.73</v>
      </c>
      <c r="K5" s="16"/>
      <c r="L5" s="23">
        <v>23.72</v>
      </c>
    </row>
    <row r="6">
      <c r="A6" s="26"/>
      <c r="B6" s="27"/>
      <c r="C6" s="27"/>
      <c r="D6" s="27"/>
      <c r="E6" s="27"/>
      <c r="F6" s="27"/>
      <c r="G6" s="28"/>
      <c r="H6" s="28"/>
      <c r="I6" s="28"/>
      <c r="J6" s="27"/>
      <c r="K6" s="29"/>
      <c r="L6" s="27"/>
    </row>
    <row r="7">
      <c r="A7" s="18" t="s">
        <v>29</v>
      </c>
      <c r="B7" s="21">
        <v>36740.16</v>
      </c>
      <c r="C7" s="21">
        <v>30087.09</v>
      </c>
      <c r="D7" s="21">
        <v>17832.96</v>
      </c>
      <c r="E7" s="21">
        <v>20468.6</v>
      </c>
      <c r="F7" s="21">
        <v>18299.36</v>
      </c>
      <c r="G7" s="22">
        <v>19799.32</v>
      </c>
      <c r="H7" s="22">
        <v>20694.19</v>
      </c>
      <c r="I7" s="22">
        <v>24519.29</v>
      </c>
      <c r="J7" s="21">
        <v>188440.97</v>
      </c>
      <c r="K7" s="16"/>
      <c r="L7" s="21">
        <v>24366.35</v>
      </c>
    </row>
    <row r="8">
      <c r="A8" s="26"/>
      <c r="B8" s="27"/>
      <c r="C8" s="27"/>
      <c r="D8" s="27"/>
      <c r="E8" s="27"/>
      <c r="F8" s="27"/>
      <c r="G8" s="28"/>
      <c r="H8" s="28"/>
      <c r="I8" s="28"/>
      <c r="J8" s="27"/>
      <c r="K8" s="29"/>
      <c r="L8" s="27"/>
    </row>
    <row r="9">
      <c r="A9" s="7"/>
      <c r="B9" s="16"/>
      <c r="C9" s="16"/>
      <c r="D9" s="16"/>
      <c r="E9" s="16"/>
      <c r="F9" s="16"/>
      <c r="G9" s="19"/>
      <c r="H9" s="19"/>
      <c r="I9" s="19"/>
      <c r="J9" s="16"/>
      <c r="K9" s="16"/>
      <c r="L9" s="16"/>
    </row>
    <row r="10">
      <c r="A10" s="18" t="s">
        <v>34</v>
      </c>
      <c r="B10" s="16"/>
      <c r="C10" s="16"/>
      <c r="D10" s="16"/>
      <c r="E10" s="16"/>
      <c r="F10" s="16"/>
      <c r="G10" s="19"/>
      <c r="H10" s="19"/>
      <c r="I10" s="19"/>
      <c r="J10" s="16"/>
      <c r="K10" s="16"/>
      <c r="L10" s="16"/>
    </row>
    <row r="11">
      <c r="A11" s="26"/>
      <c r="B11" s="27"/>
      <c r="C11" s="27"/>
      <c r="D11" s="27"/>
      <c r="E11" s="27"/>
      <c r="F11" s="27"/>
      <c r="G11" s="28"/>
      <c r="H11" s="28"/>
      <c r="I11" s="28"/>
      <c r="J11" s="27"/>
      <c r="K11" s="29"/>
      <c r="L11" s="27"/>
    </row>
    <row r="12">
      <c r="A12" s="18" t="s">
        <v>37</v>
      </c>
      <c r="B12" s="23">
        <v>0.0</v>
      </c>
      <c r="C12" s="23">
        <v>0.0</v>
      </c>
      <c r="D12" s="23">
        <v>0.0</v>
      </c>
      <c r="E12" s="23">
        <v>0.0</v>
      </c>
      <c r="F12" s="23">
        <v>0.0</v>
      </c>
      <c r="G12" s="25">
        <v>0.0</v>
      </c>
      <c r="H12" s="25">
        <v>0.0</v>
      </c>
      <c r="I12" s="25">
        <v>0.0</v>
      </c>
      <c r="J12" s="23">
        <v>0.0</v>
      </c>
      <c r="K12" s="16"/>
      <c r="L12" s="23">
        <v>0.0</v>
      </c>
    </row>
    <row r="13">
      <c r="A13" s="26"/>
      <c r="B13" s="27"/>
      <c r="C13" s="27"/>
      <c r="D13" s="27"/>
      <c r="E13" s="27"/>
      <c r="F13" s="27"/>
      <c r="G13" s="28"/>
      <c r="H13" s="28"/>
      <c r="I13" s="28"/>
      <c r="J13" s="27"/>
      <c r="K13" s="29"/>
      <c r="L13" s="27"/>
    </row>
    <row r="14">
      <c r="A14" s="18" t="s">
        <v>41</v>
      </c>
      <c r="B14" s="21">
        <v>36740.16</v>
      </c>
      <c r="C14" s="21">
        <v>30087.09</v>
      </c>
      <c r="D14" s="21">
        <v>17832.96</v>
      </c>
      <c r="E14" s="21">
        <v>20468.6</v>
      </c>
      <c r="F14" s="21">
        <v>18299.36</v>
      </c>
      <c r="G14" s="22">
        <v>19799.32</v>
      </c>
      <c r="H14" s="22">
        <v>20694.19</v>
      </c>
      <c r="I14" s="22">
        <v>24519.29</v>
      </c>
      <c r="J14" s="21">
        <v>188440.97</v>
      </c>
      <c r="K14" s="16"/>
      <c r="L14" s="21">
        <v>24685.63</v>
      </c>
    </row>
    <row r="15">
      <c r="A15" s="26"/>
      <c r="B15" s="27"/>
      <c r="C15" s="27"/>
      <c r="D15" s="27"/>
      <c r="E15" s="27"/>
      <c r="F15" s="27"/>
      <c r="G15" s="28"/>
      <c r="H15" s="28"/>
      <c r="I15" s="28"/>
      <c r="J15" s="27"/>
      <c r="K15" s="29"/>
      <c r="L15" s="27"/>
    </row>
    <row r="16">
      <c r="A16" s="18" t="s">
        <v>42</v>
      </c>
      <c r="B16" s="16"/>
      <c r="C16" s="16"/>
      <c r="D16" s="16"/>
      <c r="E16" s="16"/>
      <c r="F16" s="16"/>
      <c r="G16" s="19"/>
      <c r="H16" s="19"/>
      <c r="I16" s="19"/>
      <c r="J16" s="16"/>
      <c r="K16" s="16"/>
      <c r="L16" s="16"/>
    </row>
    <row r="17">
      <c r="A17" s="33" t="s">
        <v>46</v>
      </c>
      <c r="B17" s="23">
        <v>0.0</v>
      </c>
      <c r="C17" s="23">
        <v>166.0</v>
      </c>
      <c r="D17" s="23">
        <v>0.0</v>
      </c>
      <c r="E17" s="23">
        <v>0.0</v>
      </c>
      <c r="F17" s="23">
        <v>0.0</v>
      </c>
      <c r="G17" s="22">
        <v>2148.0</v>
      </c>
      <c r="H17" s="25">
        <v>0.0</v>
      </c>
      <c r="I17" s="25">
        <v>0.0</v>
      </c>
      <c r="J17" s="21">
        <v>2314.0</v>
      </c>
      <c r="K17" s="16"/>
      <c r="L17" s="23">
        <v>289.25</v>
      </c>
    </row>
    <row r="18">
      <c r="A18" s="33" t="s">
        <v>50</v>
      </c>
      <c r="B18" s="23">
        <v>154.0</v>
      </c>
      <c r="C18" s="23">
        <v>154.0</v>
      </c>
      <c r="D18" s="23">
        <v>154.0</v>
      </c>
      <c r="E18" s="23">
        <v>154.0</v>
      </c>
      <c r="F18" s="23">
        <v>154.0</v>
      </c>
      <c r="G18" s="25">
        <v>154.0</v>
      </c>
      <c r="H18" s="25">
        <v>154.0</v>
      </c>
      <c r="I18" s="25">
        <v>154.0</v>
      </c>
      <c r="J18" s="21">
        <v>1232.0</v>
      </c>
      <c r="K18" s="16"/>
      <c r="L18" s="23">
        <v>154.0</v>
      </c>
    </row>
    <row r="19">
      <c r="A19" s="33" t="s">
        <v>53</v>
      </c>
      <c r="B19" s="23">
        <v>0.0</v>
      </c>
      <c r="C19" s="23">
        <v>0.0</v>
      </c>
      <c r="D19" s="21">
        <v>1792.32</v>
      </c>
      <c r="E19" s="23">
        <v>0.0</v>
      </c>
      <c r="F19" s="23">
        <v>0.0</v>
      </c>
      <c r="G19" s="25">
        <v>0.0</v>
      </c>
      <c r="H19" s="25">
        <v>0.0</v>
      </c>
      <c r="I19" s="25">
        <v>0.0</v>
      </c>
      <c r="J19" s="21">
        <v>1792.32</v>
      </c>
      <c r="K19" s="16"/>
      <c r="L19" s="23">
        <v>224.04</v>
      </c>
    </row>
    <row r="20">
      <c r="A20" s="33" t="s">
        <v>56</v>
      </c>
      <c r="B20" s="21">
        <v>1860.0</v>
      </c>
      <c r="C20" s="23">
        <v>0.0</v>
      </c>
      <c r="D20" s="21">
        <v>1170.0</v>
      </c>
      <c r="E20" s="21">
        <v>1260.0</v>
      </c>
      <c r="F20" s="22">
        <v>1260.0</v>
      </c>
      <c r="G20" s="22">
        <v>2460.0</v>
      </c>
      <c r="H20" s="25">
        <v>0.0</v>
      </c>
      <c r="I20" s="22">
        <v>2460.0</v>
      </c>
      <c r="J20" s="21">
        <v>10470.0</v>
      </c>
      <c r="K20" s="16"/>
      <c r="L20" s="21">
        <v>1308.75</v>
      </c>
    </row>
    <row r="21">
      <c r="A21" s="33" t="s">
        <v>59</v>
      </c>
      <c r="B21" s="21">
        <v>11081.0</v>
      </c>
      <c r="C21" s="21">
        <v>11270.0</v>
      </c>
      <c r="D21" s="21">
        <v>10750.0</v>
      </c>
      <c r="E21" s="21">
        <v>10750.0</v>
      </c>
      <c r="F21" s="22">
        <v>11270.0</v>
      </c>
      <c r="G21" s="22">
        <v>10750.0</v>
      </c>
      <c r="H21" s="22">
        <v>10750.0</v>
      </c>
      <c r="I21" s="22">
        <v>10750.0</v>
      </c>
      <c r="J21" s="21">
        <v>87371.0</v>
      </c>
      <c r="K21" s="16"/>
      <c r="L21" s="21">
        <v>10921.38</v>
      </c>
    </row>
    <row r="22">
      <c r="A22" s="33" t="s">
        <v>60</v>
      </c>
      <c r="B22" s="23">
        <v>36.57</v>
      </c>
      <c r="C22" s="23">
        <v>39.86</v>
      </c>
      <c r="D22" s="23">
        <v>39.86</v>
      </c>
      <c r="E22" s="23">
        <v>39.86</v>
      </c>
      <c r="F22" s="23">
        <v>39.86</v>
      </c>
      <c r="G22" s="25">
        <v>39.86</v>
      </c>
      <c r="H22" s="25">
        <v>79.72</v>
      </c>
      <c r="I22" s="25">
        <v>0.0</v>
      </c>
      <c r="J22" s="23">
        <v>315.59</v>
      </c>
      <c r="K22" s="16"/>
      <c r="L22" s="23">
        <v>39.45</v>
      </c>
    </row>
    <row r="23">
      <c r="A23" s="33" t="s">
        <v>62</v>
      </c>
      <c r="B23" s="21">
        <v>5203.63</v>
      </c>
      <c r="C23" s="21">
        <v>5303.71</v>
      </c>
      <c r="D23" s="21">
        <v>8613.08</v>
      </c>
      <c r="E23" s="21">
        <v>5055.99</v>
      </c>
      <c r="F23" s="22">
        <v>5465.64</v>
      </c>
      <c r="G23" s="22">
        <v>5319.67</v>
      </c>
      <c r="H23" s="22">
        <v>5342.61</v>
      </c>
      <c r="I23" s="22">
        <v>8086.81</v>
      </c>
      <c r="J23" s="21">
        <v>48391.14</v>
      </c>
      <c r="K23" s="16"/>
      <c r="L23" s="21">
        <v>6048.89</v>
      </c>
    </row>
    <row r="24">
      <c r="A24" s="33" t="s">
        <v>63</v>
      </c>
      <c r="B24" s="21">
        <v>1267.5</v>
      </c>
      <c r="C24" s="23">
        <v>877.5</v>
      </c>
      <c r="D24" s="23">
        <v>450.0</v>
      </c>
      <c r="E24" s="21">
        <v>1470.0</v>
      </c>
      <c r="F24" s="25">
        <v>345.0</v>
      </c>
      <c r="G24" s="22">
        <v>1020.0</v>
      </c>
      <c r="H24" s="25">
        <v>405.0</v>
      </c>
      <c r="I24" s="25">
        <v>0.0</v>
      </c>
      <c r="J24" s="21">
        <v>5835.0</v>
      </c>
      <c r="K24" s="16"/>
      <c r="L24" s="23">
        <v>729.38</v>
      </c>
    </row>
    <row r="25">
      <c r="A25" s="33" t="s">
        <v>64</v>
      </c>
      <c r="B25" s="21">
        <v>2794.49</v>
      </c>
      <c r="C25" s="21">
        <v>2585.31</v>
      </c>
      <c r="D25" s="21">
        <v>2435.53</v>
      </c>
      <c r="E25" s="21">
        <v>2859.85</v>
      </c>
      <c r="F25" s="22">
        <v>2962.09</v>
      </c>
      <c r="G25" s="22">
        <v>3154.38</v>
      </c>
      <c r="H25" s="22">
        <v>3526.35</v>
      </c>
      <c r="I25" s="22">
        <v>3754.74</v>
      </c>
      <c r="J25" s="21">
        <v>24072.74</v>
      </c>
      <c r="K25" s="16"/>
      <c r="L25" s="21">
        <v>3009.09</v>
      </c>
    </row>
    <row r="26">
      <c r="A26" s="33" t="s">
        <v>65</v>
      </c>
      <c r="B26" s="21">
        <v>9626.73</v>
      </c>
      <c r="C26" s="21">
        <v>7740.48</v>
      </c>
      <c r="D26" s="21">
        <v>5993.52</v>
      </c>
      <c r="E26" s="21">
        <v>4890.78</v>
      </c>
      <c r="F26" s="21">
        <v>3516.28</v>
      </c>
      <c r="G26" s="22">
        <v>3031.79</v>
      </c>
      <c r="H26" s="22">
        <v>1871.93</v>
      </c>
      <c r="I26" s="25">
        <v>0.0</v>
      </c>
      <c r="J26" s="21">
        <v>36671.51</v>
      </c>
      <c r="K26" s="16"/>
      <c r="L26" s="21">
        <v>4583.94</v>
      </c>
    </row>
    <row r="27">
      <c r="A27" s="33" t="s">
        <v>67</v>
      </c>
      <c r="B27" s="23">
        <v>247.98</v>
      </c>
      <c r="C27" s="23">
        <v>247.98</v>
      </c>
      <c r="D27" s="23">
        <v>123.99</v>
      </c>
      <c r="E27" s="23">
        <v>0.0</v>
      </c>
      <c r="F27" s="23">
        <v>123.99</v>
      </c>
      <c r="G27" s="25">
        <v>123.99</v>
      </c>
      <c r="H27" s="25">
        <v>0.0</v>
      </c>
      <c r="I27" s="25">
        <v>0.0</v>
      </c>
      <c r="J27" s="23">
        <v>867.93</v>
      </c>
      <c r="K27" s="16"/>
      <c r="L27" s="23">
        <v>108.49</v>
      </c>
    </row>
    <row r="28">
      <c r="A28" s="33" t="s">
        <v>68</v>
      </c>
      <c r="B28" s="21">
        <v>1179.63</v>
      </c>
      <c r="C28" s="21">
        <v>1490.95</v>
      </c>
      <c r="D28" s="21">
        <v>1306.33</v>
      </c>
      <c r="E28" s="21">
        <v>1577.83</v>
      </c>
      <c r="F28" s="21">
        <v>1768.95</v>
      </c>
      <c r="G28" s="22">
        <v>1892.03</v>
      </c>
      <c r="H28" s="22">
        <v>1906.51</v>
      </c>
      <c r="I28" s="25">
        <v>0.0</v>
      </c>
      <c r="J28" s="21">
        <v>11122.23</v>
      </c>
      <c r="K28" s="16"/>
      <c r="L28" s="21">
        <v>1390.28</v>
      </c>
    </row>
    <row r="29">
      <c r="A29" s="33" t="s">
        <v>70</v>
      </c>
      <c r="B29" s="21">
        <v>5506.77</v>
      </c>
      <c r="C29" s="21">
        <v>6494.47</v>
      </c>
      <c r="D29" s="21">
        <v>8954.39</v>
      </c>
      <c r="E29" s="21">
        <v>6627.45</v>
      </c>
      <c r="F29" s="22">
        <v>5254.3</v>
      </c>
      <c r="G29" s="22">
        <v>7153.29</v>
      </c>
      <c r="H29" s="22">
        <v>4417.88</v>
      </c>
      <c r="I29" s="25">
        <v>0.0</v>
      </c>
      <c r="J29" s="21">
        <v>44408.55</v>
      </c>
      <c r="K29" s="16"/>
      <c r="L29" s="21">
        <v>5551.07</v>
      </c>
    </row>
    <row r="30">
      <c r="A30" s="33" t="s">
        <v>71</v>
      </c>
      <c r="B30" s="23">
        <v>0.0</v>
      </c>
      <c r="C30" s="23">
        <v>0.0</v>
      </c>
      <c r="D30" s="23">
        <v>623.09</v>
      </c>
      <c r="E30" s="23">
        <v>951.68</v>
      </c>
      <c r="F30" s="23">
        <v>0.0</v>
      </c>
      <c r="G30" s="22">
        <v>1046.15</v>
      </c>
      <c r="H30" s="25">
        <v>0.0</v>
      </c>
      <c r="I30" s="25">
        <v>0.0</v>
      </c>
      <c r="J30" s="21">
        <v>2620.92</v>
      </c>
      <c r="K30" s="16"/>
      <c r="L30" s="23">
        <v>327.62</v>
      </c>
    </row>
    <row r="31">
      <c r="A31" s="33" t="s">
        <v>73</v>
      </c>
      <c r="B31" s="21">
        <v>2176.48</v>
      </c>
      <c r="C31" s="21">
        <v>2176.32</v>
      </c>
      <c r="D31" s="21">
        <v>2012.72</v>
      </c>
      <c r="E31" s="21">
        <v>2222.72</v>
      </c>
      <c r="F31" s="22">
        <v>2222.72</v>
      </c>
      <c r="G31" s="22">
        <v>2222.72</v>
      </c>
      <c r="H31" s="22">
        <v>2222.72</v>
      </c>
      <c r="I31" s="22">
        <v>2222.72</v>
      </c>
      <c r="J31" s="21">
        <v>17479.12</v>
      </c>
      <c r="K31" s="16"/>
      <c r="L31" s="21">
        <v>2184.89</v>
      </c>
    </row>
    <row r="32">
      <c r="A32" s="33" t="s">
        <v>74</v>
      </c>
      <c r="B32" s="23">
        <v>0.0</v>
      </c>
      <c r="C32" s="23">
        <v>0.0</v>
      </c>
      <c r="D32" s="23">
        <v>0.0</v>
      </c>
      <c r="E32" s="23">
        <v>0.0</v>
      </c>
      <c r="F32" s="23">
        <v>-83.62</v>
      </c>
      <c r="G32" s="25">
        <v>0.0</v>
      </c>
      <c r="H32" s="25">
        <v>0.0</v>
      </c>
      <c r="I32" s="25">
        <v>399.75</v>
      </c>
      <c r="J32" s="23">
        <v>316.13</v>
      </c>
      <c r="K32" s="16"/>
      <c r="L32" s="23">
        <v>39.52</v>
      </c>
    </row>
    <row r="3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9"/>
      <c r="L33" s="27"/>
    </row>
    <row r="34">
      <c r="A34" s="18" t="s">
        <v>77</v>
      </c>
      <c r="B34" s="21">
        <v>41134.78</v>
      </c>
      <c r="C34" s="21">
        <v>38546.58</v>
      </c>
      <c r="D34" s="21">
        <v>44418.83</v>
      </c>
      <c r="E34" s="21">
        <v>37860.16</v>
      </c>
      <c r="F34" s="21">
        <v>34299.21</v>
      </c>
      <c r="G34" s="21">
        <v>40515.88</v>
      </c>
      <c r="H34" s="21">
        <v>30676.72</v>
      </c>
      <c r="I34" s="21">
        <v>27828.02</v>
      </c>
      <c r="J34" s="21">
        <v>295280.18</v>
      </c>
      <c r="K34" s="16"/>
      <c r="L34" s="21">
        <v>36910.02</v>
      </c>
    </row>
    <row r="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9"/>
      <c r="L35" s="27"/>
    </row>
    <row r="36">
      <c r="A36" s="18" t="s">
        <v>66</v>
      </c>
      <c r="B36" s="20">
        <v>-4394.62</v>
      </c>
      <c r="C36" s="21">
        <v>-8459.49</v>
      </c>
      <c r="D36" s="21">
        <v>-26585.87</v>
      </c>
      <c r="E36" s="21">
        <v>-17391.56</v>
      </c>
      <c r="F36" s="21">
        <v>-15999.85</v>
      </c>
      <c r="G36" s="21">
        <v>-20716.56</v>
      </c>
      <c r="H36" s="21">
        <v>-9982.53</v>
      </c>
      <c r="I36" s="21">
        <v>-3308.73</v>
      </c>
      <c r="J36" s="21">
        <v>-106839.21</v>
      </c>
      <c r="K36" s="16"/>
      <c r="L36" s="21">
        <v>-12224.39</v>
      </c>
    </row>
    <row r="37">
      <c r="A37" s="47"/>
      <c r="B37" s="49"/>
      <c r="C37" s="49"/>
      <c r="D37" s="49"/>
      <c r="E37" s="49"/>
      <c r="F37" s="49"/>
      <c r="G37" s="49"/>
      <c r="H37" s="49"/>
      <c r="I37" s="49"/>
      <c r="J37" s="49"/>
      <c r="K37" s="29"/>
      <c r="L37" s="49"/>
    </row>
    <row r="38">
      <c r="A38" s="52" t="s">
        <v>79</v>
      </c>
      <c r="B38" s="53">
        <v>-14390.51</v>
      </c>
      <c r="C38" s="53">
        <v>-13481.5</v>
      </c>
      <c r="D38" s="53">
        <v>-26610.38</v>
      </c>
      <c r="E38" s="53">
        <v>-17415.28</v>
      </c>
      <c r="F38" s="53">
        <v>-16023.58</v>
      </c>
      <c r="G38" s="53">
        <v>-20741.08</v>
      </c>
      <c r="H38" s="53">
        <v>-10007.05</v>
      </c>
      <c r="I38" s="53">
        <v>-7829.14</v>
      </c>
      <c r="J38" s="56">
        <v>-126498.52</v>
      </c>
      <c r="K38" s="16"/>
      <c r="L38" s="56">
        <v>-15493.03</v>
      </c>
    </row>
    <row r="39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>
      <c r="A41" s="16"/>
      <c r="B41" s="52" t="s">
        <v>81</v>
      </c>
      <c r="K41" s="57"/>
      <c r="L41" s="57"/>
    </row>
    <row r="42">
      <c r="A42" s="16"/>
      <c r="K42" s="57"/>
      <c r="L42" s="57"/>
    </row>
    <row r="43">
      <c r="A43" s="16"/>
      <c r="B43" s="52" t="s">
        <v>82</v>
      </c>
      <c r="K43" s="16"/>
      <c r="L43" s="16"/>
    </row>
    <row r="44">
      <c r="A44" s="16"/>
      <c r="K44" s="16"/>
      <c r="L44" s="16"/>
    </row>
  </sheetData>
  <mergeCells count="2">
    <mergeCell ref="B41:J42"/>
    <mergeCell ref="B43:J44"/>
  </mergeCells>
  <drawing r:id="rId1"/>
</worksheet>
</file>